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mamoralez/Desktop/"/>
    </mc:Choice>
  </mc:AlternateContent>
  <xr:revisionPtr revIDLastSave="0" documentId="8_{120B4CF9-3A67-EA47-949F-1C40CC3C1C07}" xr6:coauthVersionLast="45" xr6:coauthVersionMax="45" xr10:uidLastSave="{00000000-0000-0000-0000-000000000000}"/>
  <bookViews>
    <workbookView xWindow="4700" yWindow="1740" windowWidth="27320" windowHeight="14900" xr2:uid="{9F58F531-263A-4302-B829-44BB5DBF52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0" i="1" l="1"/>
  <c r="K119" i="1"/>
  <c r="L120" i="1"/>
  <c r="J119" i="1"/>
  <c r="G120" i="1"/>
  <c r="J112" i="1"/>
  <c r="G115" i="1" s="1"/>
  <c r="D113" i="1"/>
  <c r="B115" i="1" s="1"/>
  <c r="B116" i="1" s="1"/>
  <c r="B117" i="1" s="1"/>
  <c r="D112" i="1"/>
  <c r="K104" i="1"/>
  <c r="J104" i="1"/>
  <c r="F103" i="1"/>
  <c r="F102" i="1"/>
  <c r="I96" i="1"/>
  <c r="I97" i="1" s="1"/>
  <c r="I98" i="1" s="1"/>
  <c r="L81" i="1"/>
  <c r="J78" i="1"/>
  <c r="H79" i="1"/>
  <c r="K79" i="1" s="1"/>
  <c r="B94" i="1"/>
  <c r="D93" i="1" s="1"/>
  <c r="F94" i="1"/>
  <c r="B96" i="1" s="1"/>
  <c r="F93" i="1"/>
  <c r="H87" i="1"/>
  <c r="J87" i="1" s="1"/>
  <c r="E86" i="1"/>
  <c r="E87" i="1"/>
  <c r="J71" i="1"/>
  <c r="L69" i="1"/>
  <c r="L68" i="1"/>
  <c r="M68" i="1" s="1"/>
  <c r="B80" i="1"/>
  <c r="D77" i="1"/>
  <c r="E77" i="1" s="1"/>
  <c r="D78" i="1"/>
  <c r="E78" i="1" s="1"/>
  <c r="B70" i="1"/>
  <c r="G70" i="1"/>
  <c r="A61" i="1"/>
  <c r="A57" i="1"/>
  <c r="D50" i="1"/>
  <c r="B50" i="1"/>
  <c r="K27" i="1"/>
  <c r="F6" i="1"/>
  <c r="E6" i="1"/>
  <c r="F5" i="1"/>
  <c r="E5" i="1"/>
  <c r="F4" i="1"/>
  <c r="E4" i="1"/>
  <c r="F21" i="1"/>
  <c r="F20" i="1"/>
  <c r="F19" i="1"/>
  <c r="L12" i="1"/>
  <c r="L13" i="1" s="1"/>
  <c r="L14" i="1" s="1"/>
  <c r="J12" i="1"/>
  <c r="J13" i="1" s="1"/>
  <c r="L119" i="1" l="1"/>
  <c r="J86" i="1"/>
  <c r="F106" i="1" a="1"/>
  <c r="F106" i="1" s="1"/>
  <c r="F105" i="1" a="1"/>
  <c r="F105" i="1" s="1"/>
  <c r="L80" i="1"/>
  <c r="L82" i="1" s="1"/>
  <c r="D94" i="1"/>
  <c r="E94" i="1" s="1"/>
  <c r="E93" i="1"/>
  <c r="E88" i="1"/>
  <c r="J70" i="1"/>
  <c r="J72" i="1" s="1"/>
  <c r="J73" i="1" s="1"/>
  <c r="J88" i="1"/>
  <c r="M69" i="1"/>
  <c r="B79" i="1"/>
  <c r="B81" i="1" s="1"/>
  <c r="B82" i="1" s="1"/>
  <c r="D51" i="1"/>
  <c r="H5" i="1"/>
  <c r="G4" i="1"/>
  <c r="K28" i="1"/>
  <c r="K29" i="1" s="1"/>
  <c r="H19" i="1"/>
  <c r="H4" i="1"/>
  <c r="G5" i="1"/>
  <c r="H20" i="1"/>
  <c r="B24" i="1" s="1"/>
  <c r="E21" i="1" s="1"/>
  <c r="J14" i="1"/>
  <c r="B95" i="1" l="1"/>
  <c r="G6" i="1"/>
  <c r="G11" i="1"/>
  <c r="H6" i="1"/>
  <c r="B23" i="1"/>
  <c r="E19" i="1" s="1"/>
  <c r="G27" i="1" s="1"/>
  <c r="H27" i="1" s="1"/>
  <c r="H11" i="1" l="1"/>
  <c r="B11" i="1"/>
  <c r="B97" i="1"/>
  <c r="B98" i="1" s="1"/>
  <c r="E14" i="1"/>
  <c r="G19" i="1"/>
  <c r="E13" i="1"/>
  <c r="H21" i="1" l="1"/>
  <c r="B27" i="1" l="1"/>
  <c r="E29" i="1" s="1"/>
  <c r="E28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<sst xmlns="http://schemas.openxmlformats.org/spreadsheetml/2006/main" count="236" uniqueCount="108">
  <si>
    <t>Bertrand</t>
  </si>
  <si>
    <t>P1 = P2 = MC</t>
  </si>
  <si>
    <t>Q1</t>
  </si>
  <si>
    <t>Q2</t>
  </si>
  <si>
    <t>Profit</t>
  </si>
  <si>
    <t>Price</t>
  </si>
  <si>
    <t>MC</t>
  </si>
  <si>
    <t>MR1</t>
  </si>
  <si>
    <t>MC1</t>
  </si>
  <si>
    <t>MR2</t>
  </si>
  <si>
    <t>P</t>
  </si>
  <si>
    <t>Profit 1</t>
  </si>
  <si>
    <t>Profit 2</t>
  </si>
  <si>
    <t>Intercept</t>
  </si>
  <si>
    <t>Coefficient</t>
  </si>
  <si>
    <t>MC2</t>
  </si>
  <si>
    <t>(Monopoly)</t>
  </si>
  <si>
    <t>(Perfect Competition)</t>
  </si>
  <si>
    <t>Stackelberg</t>
  </si>
  <si>
    <t>Cournot (Normal)</t>
  </si>
  <si>
    <t>Leader</t>
  </si>
  <si>
    <t>Follower</t>
  </si>
  <si>
    <t>Leader Q</t>
  </si>
  <si>
    <t>Follower Q</t>
  </si>
  <si>
    <t>Contestable Market</t>
  </si>
  <si>
    <t>No market power</t>
  </si>
  <si>
    <t>Profit = 0</t>
  </si>
  <si>
    <t>P = MC</t>
  </si>
  <si>
    <t>Quantity</t>
  </si>
  <si>
    <t>Game Theory</t>
  </si>
  <si>
    <t>One-shot, simultaneous game</t>
  </si>
  <si>
    <t>Player 2</t>
  </si>
  <si>
    <t>Player 1</t>
  </si>
  <si>
    <t>Strategy</t>
  </si>
  <si>
    <t>Up</t>
  </si>
  <si>
    <t>Down</t>
  </si>
  <si>
    <t xml:space="preserve">Left </t>
  </si>
  <si>
    <t>Right</t>
  </si>
  <si>
    <t>End Game:</t>
  </si>
  <si>
    <t>When both players agree on a strategy</t>
  </si>
  <si>
    <t>Nash E*:</t>
  </si>
  <si>
    <t>There can be multiple of these</t>
  </si>
  <si>
    <t>Dom. Strat.</t>
  </si>
  <si>
    <t>When both yellows in the same row are underlined</t>
  </si>
  <si>
    <t>When both blues in the same column are underlined</t>
  </si>
  <si>
    <t>Secure Strat.</t>
  </si>
  <si>
    <t>Avoid Worst Outcome</t>
  </si>
  <si>
    <t>Choose the strat. That avoids the lowest payoff</t>
  </si>
  <si>
    <t>Interest Rate</t>
  </si>
  <si>
    <t>Profit Cheat</t>
  </si>
  <si>
    <t>Profit Coop</t>
  </si>
  <si>
    <t>Profit Nash</t>
  </si>
  <si>
    <t>&lt;</t>
  </si>
  <si>
    <t>interest Rate</t>
  </si>
  <si>
    <t>Pricing Power - Monopoly</t>
  </si>
  <si>
    <t>Elasticity</t>
  </si>
  <si>
    <t>*Remember that MR=MC*</t>
  </si>
  <si>
    <t>Pricing Power - Oligopoly</t>
  </si>
  <si>
    <t>N</t>
  </si>
  <si>
    <t>Peak-Load Pricing</t>
  </si>
  <si>
    <t>Max Price</t>
  </si>
  <si>
    <t>Max Qty</t>
  </si>
  <si>
    <t>Min Qty</t>
  </si>
  <si>
    <t>Total Consumer Value</t>
  </si>
  <si>
    <t>1st Degree (Profit = Consumer Surplus)</t>
  </si>
  <si>
    <t>(Total Consumer Value)</t>
  </si>
  <si>
    <t>MR</t>
  </si>
  <si>
    <t>Two-Part Pricing</t>
  </si>
  <si>
    <t>P=MC</t>
  </si>
  <si>
    <t>Fixed Fee</t>
  </si>
  <si>
    <t>Cost</t>
  </si>
  <si>
    <t>Per Unit Fee</t>
  </si>
  <si>
    <t>Q</t>
  </si>
  <si>
    <t>Inverse Demand</t>
  </si>
  <si>
    <t>Demand</t>
  </si>
  <si>
    <t>Profit with 1st degree Price Discrimination</t>
  </si>
  <si>
    <t>Peak Capacity</t>
  </si>
  <si>
    <t>Peak</t>
  </si>
  <si>
    <t>Off-Peak</t>
  </si>
  <si>
    <t>Off-Peak-Load Pricing</t>
  </si>
  <si>
    <t>Block Pricing</t>
  </si>
  <si>
    <t>Set MC = P</t>
  </si>
  <si>
    <t>ATC=MC</t>
  </si>
  <si>
    <t>Block Price</t>
  </si>
  <si>
    <t>Price Per Unit in Block</t>
  </si>
  <si>
    <t>Q in Block</t>
  </si>
  <si>
    <t>2nd Degree</t>
  </si>
  <si>
    <t>Units sold</t>
  </si>
  <si>
    <t>TC</t>
  </si>
  <si>
    <t>Price of 1st</t>
  </si>
  <si>
    <t>Price of the rest</t>
  </si>
  <si>
    <t>1st</t>
  </si>
  <si>
    <t>Remainder</t>
  </si>
  <si>
    <t>Revenue</t>
  </si>
  <si>
    <t>Collusion</t>
  </si>
  <si>
    <t>Commodity</t>
  </si>
  <si>
    <t>Group 1</t>
  </si>
  <si>
    <t>Group 2</t>
  </si>
  <si>
    <t>Part 1 of Bundle</t>
  </si>
  <si>
    <t>Part 2 of Bundle</t>
  </si>
  <si>
    <t>Which bundle is best?</t>
  </si>
  <si>
    <t>Third Degree</t>
  </si>
  <si>
    <t>Rent Seeking</t>
  </si>
  <si>
    <t>Socially Efficient Output</t>
  </si>
  <si>
    <t>MC Internal</t>
  </si>
  <si>
    <t>MC External</t>
  </si>
  <si>
    <t>MC Societal</t>
  </si>
  <si>
    <t>If given Q and not P then use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</si>
</sst>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62">
    <xf numFmtId="0" fontId="0" fillId="0" borderId="0" xfId="0"/>
    <xf numFmtId="0" fontId="2" fillId="3" borderId="1" xfId="2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3" borderId="1" xfId="2" applyBorder="1"/>
    <xf numFmtId="0" fontId="2" fillId="3" borderId="7" xfId="2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" fillId="2" borderId="0" xfId="1" applyBorder="1"/>
    <xf numFmtId="0" fontId="1" fillId="2" borderId="9" xfId="1" applyBorder="1"/>
    <xf numFmtId="0" fontId="1" fillId="2" borderId="6" xfId="1" applyBorder="1"/>
    <xf numFmtId="0" fontId="0" fillId="0" borderId="5" xfId="0" applyFill="1" applyBorder="1"/>
    <xf numFmtId="0" fontId="1" fillId="2" borderId="7" xfId="1" applyBorder="1"/>
    <xf numFmtId="0" fontId="1" fillId="2" borderId="10" xfId="1" applyBorder="1"/>
    <xf numFmtId="0" fontId="0" fillId="4" borderId="0" xfId="0" applyFill="1"/>
    <xf numFmtId="0" fontId="1" fillId="2" borderId="11" xfId="1" applyBorder="1"/>
    <xf numFmtId="0" fontId="2" fillId="3" borderId="0" xfId="2" applyBorder="1"/>
    <xf numFmtId="0" fontId="0" fillId="5" borderId="0" xfId="0" applyFill="1"/>
    <xf numFmtId="0" fontId="0" fillId="0" borderId="12" xfId="0" applyBorder="1"/>
    <xf numFmtId="0" fontId="0" fillId="0" borderId="13" xfId="0" applyBorder="1"/>
    <xf numFmtId="0" fontId="0" fillId="8" borderId="0" xfId="0" applyFill="1"/>
    <xf numFmtId="0" fontId="0" fillId="7" borderId="21" xfId="0" applyFill="1" applyBorder="1" applyAlignment="1">
      <alignment horizontal="center" vertical="top"/>
    </xf>
    <xf numFmtId="0" fontId="2" fillId="3" borderId="22" xfId="2" applyBorder="1"/>
    <xf numFmtId="9" fontId="1" fillId="2" borderId="9" xfId="1" applyNumberFormat="1" applyBorder="1"/>
    <xf numFmtId="0" fontId="0" fillId="9" borderId="10" xfId="0" applyFill="1" applyBorder="1" applyAlignment="1">
      <alignment horizontal="center" vertical="top"/>
    </xf>
    <xf numFmtId="0" fontId="0" fillId="10" borderId="20" xfId="0" applyFill="1" applyBorder="1" applyAlignment="1">
      <alignment horizontal="center" vertical="top"/>
    </xf>
    <xf numFmtId="0" fontId="0" fillId="10" borderId="8" xfId="0" applyFill="1" applyBorder="1" applyAlignment="1">
      <alignment horizontal="center" vertical="top"/>
    </xf>
    <xf numFmtId="0" fontId="0" fillId="11" borderId="20" xfId="0" applyFill="1" applyBorder="1" applyAlignment="1">
      <alignment horizontal="center" vertical="top"/>
    </xf>
    <xf numFmtId="0" fontId="0" fillId="11" borderId="8" xfId="0" applyFill="1" applyBorder="1" applyAlignment="1">
      <alignment horizontal="center" vertical="top"/>
    </xf>
    <xf numFmtId="0" fontId="0" fillId="12" borderId="0" xfId="0" applyFill="1"/>
    <xf numFmtId="0" fontId="1" fillId="2" borderId="8" xfId="1" applyBorder="1"/>
    <xf numFmtId="0" fontId="2" fillId="3" borderId="23" xfId="2" applyBorder="1"/>
    <xf numFmtId="0" fontId="2" fillId="3" borderId="24" xfId="2" applyBorder="1"/>
    <xf numFmtId="0" fontId="0" fillId="0" borderId="4" xfId="0" applyBorder="1"/>
    <xf numFmtId="0" fontId="0" fillId="0" borderId="8" xfId="0" applyFill="1" applyBorder="1"/>
    <xf numFmtId="0" fontId="1" fillId="2" borderId="24" xfId="1" applyBorder="1"/>
    <xf numFmtId="0" fontId="1" fillId="2" borderId="25" xfId="1" applyBorder="1"/>
    <xf numFmtId="0" fontId="0" fillId="0" borderId="3" xfId="0" applyBorder="1"/>
    <xf numFmtId="0" fontId="0" fillId="0" borderId="0" xfId="0" applyFill="1" applyBorder="1"/>
    <xf numFmtId="0" fontId="0" fillId="0" borderId="6" xfId="0" applyFill="1" applyBorder="1"/>
    <xf numFmtId="0" fontId="1" fillId="2" borderId="6" xfId="1" applyBorder="1" applyAlignment="1">
      <alignment horizontal="right" vertical="center"/>
    </xf>
    <xf numFmtId="0" fontId="1" fillId="2" borderId="10" xfId="1" applyBorder="1" applyAlignment="1">
      <alignment horizontal="right" vertical="center"/>
    </xf>
    <xf numFmtId="0" fontId="2" fillId="3" borderId="6" xfId="2" applyBorder="1"/>
    <xf numFmtId="0" fontId="1" fillId="2" borderId="10" xfId="1" applyBorder="1" applyAlignment="1">
      <alignment horizontal="right"/>
    </xf>
    <xf numFmtId="0" fontId="2" fillId="3" borderId="9" xfId="2" applyBorder="1"/>
    <xf numFmtId="0" fontId="0" fillId="13" borderId="2" xfId="0" applyFill="1" applyBorder="1"/>
    <xf numFmtId="0" fontId="0" fillId="13" borderId="3" xfId="0" applyFill="1" applyBorder="1"/>
    <xf numFmtId="0" fontId="0" fillId="4" borderId="20" xfId="0" applyFill="1" applyBorder="1"/>
    <xf numFmtId="0" fontId="0" fillId="4" borderId="26" xfId="0" applyFill="1" applyBorder="1"/>
    <xf numFmtId="0" fontId="0" fillId="4" borderId="21" xfId="0" applyFill="1" applyBorder="1"/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BE62-53A1-4278-90B6-8252E79283CF}">
  <dimension ref="A1:N120"/>
  <sheetViews>
    <sheetView tabSelected="1" workbookViewId="0">
      <selection activeCell="C57" sqref="C57"/>
    </sheetView>
  </sheetViews>
  <sheetFormatPr baseColWidth="10" defaultColWidth="8.83203125" defaultRowHeight="15" x14ac:dyDescent="0.2"/>
  <cols>
    <col min="2" max="2" width="10.5" bestFit="1" customWidth="1"/>
  </cols>
  <sheetData>
    <row r="1" spans="1:13" ht="16" thickBot="1" x14ac:dyDescent="0.25"/>
    <row r="2" spans="1:13" x14ac:dyDescent="0.2">
      <c r="A2" s="10" t="s">
        <v>19</v>
      </c>
      <c r="B2" s="11"/>
      <c r="C2" s="11"/>
      <c r="D2" s="11"/>
      <c r="E2" s="11"/>
      <c r="F2" s="11"/>
      <c r="G2" s="11"/>
      <c r="H2" s="12"/>
      <c r="I2" s="10" t="s">
        <v>16</v>
      </c>
      <c r="J2" s="12"/>
      <c r="K2" s="10" t="s">
        <v>17</v>
      </c>
      <c r="L2" s="11"/>
      <c r="M2" s="12"/>
    </row>
    <row r="3" spans="1:13" x14ac:dyDescent="0.2">
      <c r="A3" s="2"/>
      <c r="B3" s="3" t="s">
        <v>10</v>
      </c>
      <c r="C3" s="3" t="s">
        <v>8</v>
      </c>
      <c r="D3" s="3" t="s">
        <v>15</v>
      </c>
      <c r="E3" s="3" t="s">
        <v>7</v>
      </c>
      <c r="F3" s="3" t="s">
        <v>9</v>
      </c>
      <c r="G3" s="3" t="s">
        <v>2</v>
      </c>
      <c r="H3" s="4" t="s">
        <v>3</v>
      </c>
      <c r="I3" s="2"/>
      <c r="J3" s="4" t="s">
        <v>10</v>
      </c>
      <c r="K3" s="2"/>
      <c r="L3" s="3"/>
      <c r="M3" s="4"/>
    </row>
    <row r="4" spans="1:13" x14ac:dyDescent="0.2">
      <c r="A4" s="2" t="s">
        <v>13</v>
      </c>
      <c r="B4" s="5">
        <v>600</v>
      </c>
      <c r="C4" s="5">
        <v>300</v>
      </c>
      <c r="D4" s="5">
        <v>300</v>
      </c>
      <c r="E4" s="3">
        <f>B4</f>
        <v>600</v>
      </c>
      <c r="F4" s="3">
        <f>B4</f>
        <v>600</v>
      </c>
      <c r="G4" s="3">
        <f>((C4-E4)/E5)</f>
        <v>50</v>
      </c>
      <c r="H4" s="4">
        <f>((D4-F4)/F6)</f>
        <v>50</v>
      </c>
      <c r="I4" s="2" t="s">
        <v>13</v>
      </c>
      <c r="J4" s="6">
        <v>500</v>
      </c>
      <c r="K4" s="2" t="s">
        <v>13</v>
      </c>
      <c r="L4" s="1">
        <v>80</v>
      </c>
      <c r="M4" s="4"/>
    </row>
    <row r="5" spans="1:13" x14ac:dyDescent="0.2">
      <c r="A5" s="2" t="s">
        <v>14</v>
      </c>
      <c r="B5" s="5">
        <v>-3</v>
      </c>
      <c r="C5" s="3"/>
      <c r="D5" s="3"/>
      <c r="E5" s="3">
        <f>B5*2</f>
        <v>-6</v>
      </c>
      <c r="F5" s="3">
        <f>B5*1</f>
        <v>-3</v>
      </c>
      <c r="G5" s="3">
        <f>-E6/(E5)</f>
        <v>-0.5</v>
      </c>
      <c r="H5" s="4">
        <f>-F5/(F6)</f>
        <v>-0.5</v>
      </c>
      <c r="I5" s="2" t="s">
        <v>14</v>
      </c>
      <c r="J5" s="6">
        <v>-10</v>
      </c>
      <c r="K5" s="2" t="s">
        <v>14</v>
      </c>
      <c r="L5" s="1">
        <v>-2</v>
      </c>
      <c r="M5" s="4"/>
    </row>
    <row r="6" spans="1:13" x14ac:dyDescent="0.2">
      <c r="A6" s="2" t="s">
        <v>14</v>
      </c>
      <c r="B6" s="5">
        <v>-3</v>
      </c>
      <c r="C6" s="3"/>
      <c r="D6" s="3"/>
      <c r="E6" s="3">
        <f>B6*1</f>
        <v>-3</v>
      </c>
      <c r="F6" s="3">
        <f>B6*2</f>
        <v>-6</v>
      </c>
      <c r="G6" s="3">
        <f>G5*H5</f>
        <v>0.25</v>
      </c>
      <c r="H6" s="4">
        <f>H5*G5</f>
        <v>0.25</v>
      </c>
      <c r="I6" s="2" t="s">
        <v>8</v>
      </c>
      <c r="J6" s="6">
        <v>100</v>
      </c>
      <c r="K6" s="2" t="s">
        <v>8</v>
      </c>
      <c r="L6" s="1">
        <v>20</v>
      </c>
      <c r="M6" s="4"/>
    </row>
    <row r="7" spans="1:13" x14ac:dyDescent="0.2">
      <c r="A7" s="2"/>
      <c r="B7" s="3"/>
      <c r="C7" s="3"/>
      <c r="D7" s="3"/>
      <c r="E7" s="3"/>
      <c r="F7" s="3"/>
      <c r="G7" s="3"/>
      <c r="H7" s="4"/>
      <c r="I7" s="2"/>
      <c r="J7" s="4"/>
      <c r="K7" s="2"/>
      <c r="L7" s="3"/>
      <c r="M7" s="4"/>
    </row>
    <row r="8" spans="1:13" x14ac:dyDescent="0.2">
      <c r="A8" s="2"/>
      <c r="B8" s="3"/>
      <c r="C8" s="3"/>
      <c r="D8" s="3"/>
      <c r="E8" s="3"/>
      <c r="F8" s="3"/>
      <c r="G8" s="3"/>
      <c r="H8" s="4"/>
      <c r="I8" s="16"/>
      <c r="J8" s="4"/>
      <c r="K8" s="16"/>
      <c r="L8" s="3"/>
      <c r="M8" s="4"/>
    </row>
    <row r="9" spans="1:13" x14ac:dyDescent="0.2">
      <c r="A9" s="2"/>
      <c r="B9" s="3"/>
      <c r="C9" s="3"/>
      <c r="D9" s="3"/>
      <c r="E9" s="3"/>
      <c r="F9" s="3"/>
      <c r="G9" s="3"/>
      <c r="H9" s="4"/>
      <c r="I9" s="2"/>
      <c r="J9" s="4"/>
      <c r="K9" s="2"/>
      <c r="L9" s="3"/>
      <c r="M9" s="4"/>
    </row>
    <row r="10" spans="1:13" x14ac:dyDescent="0.2">
      <c r="A10" s="2"/>
      <c r="B10" s="3"/>
      <c r="C10" s="3"/>
      <c r="D10" s="3"/>
      <c r="E10" s="3"/>
      <c r="F10" s="3"/>
      <c r="G10" s="3"/>
      <c r="H10" s="4"/>
      <c r="I10" s="2"/>
      <c r="J10" s="4"/>
      <c r="K10" s="2"/>
      <c r="L10" s="3"/>
      <c r="M10" s="4"/>
    </row>
    <row r="11" spans="1:13" x14ac:dyDescent="0.2">
      <c r="A11" s="2"/>
      <c r="B11" s="13">
        <f>B4+(B5*G11)+(B6*H11)</f>
        <v>400</v>
      </c>
      <c r="C11" s="3"/>
      <c r="D11" s="3"/>
      <c r="E11" s="3"/>
      <c r="F11" s="3"/>
      <c r="G11" s="13">
        <f>(G4+(G5*H4))/(1-G6)</f>
        <v>33.333333333333336</v>
      </c>
      <c r="H11" s="15">
        <f>H4+(H5*G11)</f>
        <v>33.333333333333329</v>
      </c>
      <c r="I11" s="2"/>
      <c r="J11" s="4"/>
      <c r="K11" s="2"/>
      <c r="L11" s="3"/>
      <c r="M11" s="4"/>
    </row>
    <row r="12" spans="1:13" x14ac:dyDescent="0.2">
      <c r="A12" s="2"/>
      <c r="B12" s="3"/>
      <c r="C12" s="3"/>
      <c r="D12" s="3"/>
      <c r="E12" s="3"/>
      <c r="F12" s="3"/>
      <c r="G12" s="3"/>
      <c r="H12" s="4"/>
      <c r="I12" s="2" t="s">
        <v>2</v>
      </c>
      <c r="J12" s="17">
        <f>((J6-J4)/(J5*2))</f>
        <v>20</v>
      </c>
      <c r="K12" s="2" t="s">
        <v>2</v>
      </c>
      <c r="L12" s="20">
        <f>(L6-L4)/L5</f>
        <v>30</v>
      </c>
      <c r="M12" s="4"/>
    </row>
    <row r="13" spans="1:13" x14ac:dyDescent="0.2">
      <c r="A13" s="2"/>
      <c r="B13" s="3"/>
      <c r="C13" s="3"/>
      <c r="D13" s="3" t="s">
        <v>11</v>
      </c>
      <c r="E13" s="13">
        <f>(B11*G11)-(C4*G11)</f>
        <v>3333.3333333333339</v>
      </c>
      <c r="F13" s="3"/>
      <c r="G13" s="3"/>
      <c r="H13" s="4"/>
      <c r="I13" s="2" t="s">
        <v>10</v>
      </c>
      <c r="J13" s="15">
        <f>J4+(J5*(J12))</f>
        <v>300</v>
      </c>
      <c r="K13" s="2" t="s">
        <v>10</v>
      </c>
      <c r="L13" s="13">
        <f>L4+(L5*(L12))</f>
        <v>20</v>
      </c>
      <c r="M13" s="4"/>
    </row>
    <row r="14" spans="1:13" ht="16" thickBot="1" x14ac:dyDescent="0.25">
      <c r="A14" s="7"/>
      <c r="B14" s="8"/>
      <c r="C14" s="8"/>
      <c r="D14" s="8" t="s">
        <v>12</v>
      </c>
      <c r="E14" s="14">
        <f>(B11*H11)-(D4*H11)</f>
        <v>3333.3333333333339</v>
      </c>
      <c r="F14" s="8"/>
      <c r="G14" s="8"/>
      <c r="H14" s="9"/>
      <c r="I14" s="7" t="s">
        <v>11</v>
      </c>
      <c r="J14" s="18">
        <f>(J13*J12)-(J6*J12)</f>
        <v>4000</v>
      </c>
      <c r="K14" s="7" t="s">
        <v>11</v>
      </c>
      <c r="L14" s="14">
        <f>(L13*L12)-(L6*L12)</f>
        <v>0</v>
      </c>
      <c r="M14" s="9"/>
    </row>
    <row r="15" spans="1:13" ht="16" thickBot="1" x14ac:dyDescent="0.25"/>
    <row r="16" spans="1:13" x14ac:dyDescent="0.2">
      <c r="A16" s="10" t="s">
        <v>18</v>
      </c>
      <c r="B16" s="11"/>
      <c r="C16" s="11"/>
      <c r="D16" s="11"/>
      <c r="E16" s="11"/>
      <c r="F16" s="11"/>
      <c r="G16" s="11"/>
      <c r="H16" s="12"/>
      <c r="J16" s="10" t="s">
        <v>24</v>
      </c>
      <c r="K16" s="12"/>
    </row>
    <row r="17" spans="1:14" x14ac:dyDescent="0.2">
      <c r="A17" s="2"/>
      <c r="B17" s="3"/>
      <c r="C17" s="3" t="s">
        <v>20</v>
      </c>
      <c r="D17" s="3" t="s">
        <v>21</v>
      </c>
      <c r="E17" s="3" t="s">
        <v>20</v>
      </c>
      <c r="F17" s="3" t="s">
        <v>21</v>
      </c>
      <c r="G17" s="3" t="s">
        <v>20</v>
      </c>
      <c r="H17" s="4" t="s">
        <v>21</v>
      </c>
      <c r="J17" s="2" t="s">
        <v>25</v>
      </c>
      <c r="K17" s="4"/>
    </row>
    <row r="18" spans="1:14" x14ac:dyDescent="0.2">
      <c r="A18" s="2"/>
      <c r="B18" s="3" t="s">
        <v>10</v>
      </c>
      <c r="C18" s="3" t="s">
        <v>8</v>
      </c>
      <c r="D18" s="3" t="s">
        <v>15</v>
      </c>
      <c r="E18" s="3" t="s">
        <v>7</v>
      </c>
      <c r="F18" s="3" t="s">
        <v>9</v>
      </c>
      <c r="G18" s="3" t="s">
        <v>2</v>
      </c>
      <c r="H18" s="4" t="s">
        <v>3</v>
      </c>
      <c r="J18" s="2" t="s">
        <v>27</v>
      </c>
      <c r="K18" s="4"/>
    </row>
    <row r="19" spans="1:14" ht="16" thickBot="1" x14ac:dyDescent="0.25">
      <c r="A19" s="2" t="s">
        <v>13</v>
      </c>
      <c r="B19" s="21">
        <v>600</v>
      </c>
      <c r="C19" s="21">
        <v>300</v>
      </c>
      <c r="D19" s="21">
        <v>300</v>
      </c>
      <c r="E19" s="3">
        <f>B23</f>
        <v>450</v>
      </c>
      <c r="F19" s="3">
        <f>B19</f>
        <v>600</v>
      </c>
      <c r="G19" s="3">
        <f>(C19-E19)/(E21)</f>
        <v>50</v>
      </c>
      <c r="H19" s="4">
        <f>((D19-F19)/F21)</f>
        <v>50</v>
      </c>
      <c r="J19" s="7" t="s">
        <v>26</v>
      </c>
      <c r="K19" s="9"/>
    </row>
    <row r="20" spans="1:14" ht="16" thickBot="1" x14ac:dyDescent="0.25">
      <c r="A20" s="2" t="s">
        <v>14</v>
      </c>
      <c r="B20" s="21">
        <v>-3</v>
      </c>
      <c r="C20" s="3"/>
      <c r="D20" s="3"/>
      <c r="E20" s="3"/>
      <c r="F20" s="3">
        <f>B20*1</f>
        <v>-3</v>
      </c>
      <c r="G20" s="3"/>
      <c r="H20" s="4">
        <f>-F20/(F21)</f>
        <v>-0.5</v>
      </c>
    </row>
    <row r="21" spans="1:14" x14ac:dyDescent="0.2">
      <c r="A21" s="2" t="s">
        <v>14</v>
      </c>
      <c r="B21" s="21">
        <v>-3</v>
      </c>
      <c r="C21" s="3"/>
      <c r="D21" s="3"/>
      <c r="E21" s="3">
        <f>B24*2</f>
        <v>-3</v>
      </c>
      <c r="F21" s="3">
        <f>B21*2</f>
        <v>-6</v>
      </c>
      <c r="G21" s="3"/>
      <c r="H21" s="4">
        <f>H20*G20</f>
        <v>0</v>
      </c>
      <c r="J21" s="10" t="s">
        <v>0</v>
      </c>
      <c r="K21" s="12"/>
    </row>
    <row r="22" spans="1:14" x14ac:dyDescent="0.2">
      <c r="A22" s="2"/>
      <c r="B22" s="3"/>
      <c r="C22" s="3"/>
      <c r="D22" s="3"/>
      <c r="E22" s="3"/>
      <c r="F22" s="3"/>
      <c r="G22" s="3"/>
      <c r="H22" s="4"/>
      <c r="J22" s="2" t="s">
        <v>1</v>
      </c>
      <c r="K22" s="4"/>
    </row>
    <row r="23" spans="1:14" x14ac:dyDescent="0.2">
      <c r="A23" s="2" t="s">
        <v>13</v>
      </c>
      <c r="B23" s="3">
        <f>B19+(B21*H19)</f>
        <v>450</v>
      </c>
      <c r="C23" s="3"/>
      <c r="D23" s="3"/>
      <c r="E23" s="3"/>
      <c r="F23" s="3"/>
      <c r="G23" s="3"/>
      <c r="H23" s="4"/>
      <c r="J23" s="2" t="s">
        <v>26</v>
      </c>
      <c r="K23" s="4"/>
    </row>
    <row r="24" spans="1:14" x14ac:dyDescent="0.2">
      <c r="A24" s="2" t="s">
        <v>14</v>
      </c>
      <c r="B24" s="3">
        <f>B20+(B21*H20)</f>
        <v>-1.5</v>
      </c>
      <c r="C24" s="3"/>
      <c r="D24" s="3"/>
      <c r="E24" s="3"/>
      <c r="F24" s="3"/>
      <c r="G24" s="3"/>
      <c r="H24" s="4"/>
      <c r="J24" s="2" t="s">
        <v>6</v>
      </c>
      <c r="K24" s="6">
        <v>300</v>
      </c>
    </row>
    <row r="25" spans="1:14" x14ac:dyDescent="0.2">
      <c r="A25" s="2"/>
      <c r="B25" s="3"/>
      <c r="C25" s="3"/>
      <c r="D25" s="3"/>
      <c r="E25" s="3"/>
      <c r="F25" s="3"/>
      <c r="G25" s="3"/>
      <c r="H25" s="4"/>
      <c r="J25" s="2" t="s">
        <v>13</v>
      </c>
      <c r="K25" s="6">
        <v>600</v>
      </c>
    </row>
    <row r="26" spans="1:14" x14ac:dyDescent="0.2">
      <c r="A26" s="2"/>
      <c r="B26" s="3" t="s">
        <v>5</v>
      </c>
      <c r="C26" s="3"/>
      <c r="D26" s="3"/>
      <c r="E26" s="3"/>
      <c r="F26" s="3"/>
      <c r="G26" s="3" t="s">
        <v>22</v>
      </c>
      <c r="H26" s="4" t="s">
        <v>23</v>
      </c>
      <c r="J26" s="2" t="s">
        <v>14</v>
      </c>
      <c r="K26" s="6">
        <v>-3</v>
      </c>
    </row>
    <row r="27" spans="1:14" x14ac:dyDescent="0.2">
      <c r="A27" s="2"/>
      <c r="B27" s="13">
        <f>B19+(B20*G27)+(B21*H27)</f>
        <v>375</v>
      </c>
      <c r="C27" s="3"/>
      <c r="D27" s="3"/>
      <c r="E27" s="3"/>
      <c r="F27" s="3"/>
      <c r="G27" s="13">
        <f>(C19-E19)/E21</f>
        <v>50</v>
      </c>
      <c r="H27" s="15">
        <f>H19+(H20*G27)</f>
        <v>25</v>
      </c>
      <c r="J27" s="2" t="s">
        <v>5</v>
      </c>
      <c r="K27" s="15">
        <f>K24</f>
        <v>300</v>
      </c>
    </row>
    <row r="28" spans="1:14" x14ac:dyDescent="0.2">
      <c r="A28" s="2"/>
      <c r="B28" s="3"/>
      <c r="C28" s="3" t="s">
        <v>20</v>
      </c>
      <c r="D28" s="3" t="s">
        <v>11</v>
      </c>
      <c r="E28" s="13">
        <f>(B27*G27)-(C19*G27)</f>
        <v>3750</v>
      </c>
      <c r="F28" s="3"/>
      <c r="G28" s="3"/>
      <c r="H28" s="4"/>
      <c r="J28" s="2" t="s">
        <v>28</v>
      </c>
      <c r="K28" s="15">
        <f>(K27-K25)/(K26)</f>
        <v>100</v>
      </c>
    </row>
    <row r="29" spans="1:14" ht="16" thickBot="1" x14ac:dyDescent="0.25">
      <c r="A29" s="7"/>
      <c r="B29" s="8"/>
      <c r="C29" s="8" t="s">
        <v>21</v>
      </c>
      <c r="D29" s="8" t="s">
        <v>12</v>
      </c>
      <c r="E29" s="14">
        <f>(B27*H27)-(D19*H27)</f>
        <v>1875</v>
      </c>
      <c r="F29" s="8"/>
      <c r="G29" s="8"/>
      <c r="H29" s="9"/>
      <c r="J29" s="7" t="s">
        <v>4</v>
      </c>
      <c r="K29" s="18">
        <f>(K27*K28)-(K24*K28)</f>
        <v>0</v>
      </c>
    </row>
    <row r="31" spans="1:14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3" spans="1:7" x14ac:dyDescent="0.2">
      <c r="A33" s="19" t="s">
        <v>29</v>
      </c>
      <c r="B33" s="19"/>
      <c r="C33" s="19"/>
      <c r="D33" s="19"/>
      <c r="E33" s="19"/>
      <c r="F33" s="19"/>
    </row>
    <row r="34" spans="1:7" x14ac:dyDescent="0.2">
      <c r="A34" s="25" t="s">
        <v>30</v>
      </c>
      <c r="B34" s="25"/>
      <c r="C34" s="25"/>
    </row>
    <row r="35" spans="1:7" x14ac:dyDescent="0.2">
      <c r="A35" s="23"/>
      <c r="B35" s="23"/>
      <c r="C35" s="57" t="s">
        <v>31</v>
      </c>
      <c r="D35" s="58"/>
      <c r="E35" s="58"/>
      <c r="F35" s="59"/>
    </row>
    <row r="36" spans="1:7" ht="16" thickBot="1" x14ac:dyDescent="0.25">
      <c r="A36" s="23"/>
      <c r="B36" s="23" t="s">
        <v>33</v>
      </c>
      <c r="C36" s="60" t="s">
        <v>36</v>
      </c>
      <c r="D36" s="61"/>
      <c r="E36" s="60" t="s">
        <v>37</v>
      </c>
      <c r="F36" s="61"/>
    </row>
    <row r="37" spans="1:7" ht="16" thickBot="1" x14ac:dyDescent="0.25">
      <c r="A37" s="55" t="s">
        <v>32</v>
      </c>
      <c r="B37" s="24" t="s">
        <v>34</v>
      </c>
      <c r="C37" s="32">
        <v>6</v>
      </c>
      <c r="D37" s="26">
        <v>6</v>
      </c>
      <c r="E37" s="30">
        <v>18</v>
      </c>
      <c r="F37" s="26">
        <v>2</v>
      </c>
    </row>
    <row r="38" spans="1:7" ht="16" thickBot="1" x14ac:dyDescent="0.25">
      <c r="A38" s="56"/>
      <c r="B38" s="24" t="s">
        <v>35</v>
      </c>
      <c r="C38" s="33">
        <v>2</v>
      </c>
      <c r="D38" s="29">
        <v>18</v>
      </c>
      <c r="E38" s="31">
        <v>10</v>
      </c>
      <c r="F38" s="29">
        <v>10</v>
      </c>
    </row>
    <row r="40" spans="1:7" x14ac:dyDescent="0.2">
      <c r="A40" t="s">
        <v>32</v>
      </c>
      <c r="B40" t="s">
        <v>42</v>
      </c>
      <c r="C40" t="s">
        <v>43</v>
      </c>
    </row>
    <row r="41" spans="1:7" x14ac:dyDescent="0.2">
      <c r="A41" t="s">
        <v>31</v>
      </c>
      <c r="B41" t="s">
        <v>42</v>
      </c>
      <c r="C41" t="s">
        <v>44</v>
      </c>
    </row>
    <row r="42" spans="1:7" x14ac:dyDescent="0.2">
      <c r="B42" t="s">
        <v>38</v>
      </c>
      <c r="C42" t="s">
        <v>39</v>
      </c>
    </row>
    <row r="43" spans="1:7" x14ac:dyDescent="0.2">
      <c r="B43" t="s">
        <v>40</v>
      </c>
      <c r="C43" t="s">
        <v>39</v>
      </c>
      <c r="G43" t="s">
        <v>41</v>
      </c>
    </row>
    <row r="44" spans="1:7" x14ac:dyDescent="0.2">
      <c r="B44" t="s">
        <v>45</v>
      </c>
      <c r="C44" t="s">
        <v>46</v>
      </c>
    </row>
    <row r="45" spans="1:7" x14ac:dyDescent="0.2">
      <c r="C45" t="s">
        <v>47</v>
      </c>
    </row>
    <row r="46" spans="1:7" ht="16" thickBot="1" x14ac:dyDescent="0.25"/>
    <row r="47" spans="1:7" x14ac:dyDescent="0.2">
      <c r="A47" s="10" t="s">
        <v>48</v>
      </c>
      <c r="B47" s="11"/>
      <c r="C47" s="11"/>
      <c r="D47" s="11"/>
      <c r="E47" s="12"/>
    </row>
    <row r="48" spans="1:7" x14ac:dyDescent="0.2">
      <c r="A48" s="2" t="s">
        <v>49</v>
      </c>
      <c r="B48" s="3" t="s">
        <v>50</v>
      </c>
      <c r="C48" s="3" t="s">
        <v>52</v>
      </c>
      <c r="D48" s="3" t="s">
        <v>50</v>
      </c>
      <c r="E48" s="4" t="s">
        <v>51</v>
      </c>
    </row>
    <row r="49" spans="1:14" x14ac:dyDescent="0.2">
      <c r="A49" s="27">
        <v>18</v>
      </c>
      <c r="B49" s="5">
        <v>10</v>
      </c>
      <c r="C49" s="3" t="s">
        <v>52</v>
      </c>
      <c r="D49" s="5">
        <v>10</v>
      </c>
      <c r="E49" s="6">
        <v>6</v>
      </c>
    </row>
    <row r="50" spans="1:14" x14ac:dyDescent="0.2">
      <c r="A50" s="2"/>
      <c r="B50" s="3">
        <f>A49-B49</f>
        <v>8</v>
      </c>
      <c r="C50" s="3" t="s">
        <v>52</v>
      </c>
      <c r="D50" s="3">
        <f>D49-E49</f>
        <v>4</v>
      </c>
      <c r="E50" s="4"/>
    </row>
    <row r="51" spans="1:14" ht="16" thickBot="1" x14ac:dyDescent="0.25">
      <c r="A51" s="7"/>
      <c r="B51" s="14" t="s">
        <v>53</v>
      </c>
      <c r="C51" s="14" t="s">
        <v>52</v>
      </c>
      <c r="D51" s="28">
        <f>D50/B50</f>
        <v>0.5</v>
      </c>
      <c r="E51" s="9"/>
    </row>
    <row r="53" spans="1:14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ht="16" thickBot="1" x14ac:dyDescent="0.25"/>
    <row r="55" spans="1:14" x14ac:dyDescent="0.2">
      <c r="A55" s="10" t="s">
        <v>54</v>
      </c>
      <c r="B55" s="11"/>
      <c r="C55" s="12"/>
      <c r="D55" t="s">
        <v>56</v>
      </c>
    </row>
    <row r="56" spans="1:14" x14ac:dyDescent="0.2">
      <c r="A56" s="2" t="s">
        <v>10</v>
      </c>
      <c r="B56" s="3" t="s">
        <v>55</v>
      </c>
      <c r="C56" s="4" t="s">
        <v>6</v>
      </c>
    </row>
    <row r="57" spans="1:14" ht="16" thickBot="1" x14ac:dyDescent="0.25">
      <c r="A57" s="35">
        <f>((B57/(1+B57))*C57)</f>
        <v>225</v>
      </c>
      <c r="B57" s="36">
        <v>-1.5</v>
      </c>
      <c r="C57" s="37">
        <v>75</v>
      </c>
    </row>
    <row r="58" spans="1:14" ht="16" thickBot="1" x14ac:dyDescent="0.25"/>
    <row r="59" spans="1:14" x14ac:dyDescent="0.2">
      <c r="A59" s="10" t="s">
        <v>57</v>
      </c>
      <c r="B59" s="11"/>
      <c r="C59" s="11"/>
      <c r="D59" s="38"/>
    </row>
    <row r="60" spans="1:14" x14ac:dyDescent="0.2">
      <c r="A60" s="2" t="s">
        <v>10</v>
      </c>
      <c r="B60" s="3" t="s">
        <v>58</v>
      </c>
      <c r="C60" s="3" t="s">
        <v>55</v>
      </c>
      <c r="D60" s="4" t="s">
        <v>6</v>
      </c>
    </row>
    <row r="61" spans="1:14" ht="16" thickBot="1" x14ac:dyDescent="0.25">
      <c r="A61" s="35">
        <f>((B61*C61)/(1+(B61*C61)))*D61</f>
        <v>77.58620689655173</v>
      </c>
      <c r="B61" s="36">
        <v>20</v>
      </c>
      <c r="C61" s="36">
        <v>-1.5</v>
      </c>
      <c r="D61" s="37">
        <v>75</v>
      </c>
    </row>
    <row r="63" spans="1:14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 ht="16" thickBot="1" x14ac:dyDescent="0.25"/>
    <row r="65" spans="1:13" x14ac:dyDescent="0.2">
      <c r="A65" s="10" t="s">
        <v>64</v>
      </c>
      <c r="B65" s="11"/>
      <c r="C65" s="11"/>
      <c r="D65" s="11"/>
      <c r="E65" s="10" t="s">
        <v>65</v>
      </c>
      <c r="F65" s="11"/>
      <c r="G65" s="12"/>
      <c r="I65" s="10" t="s">
        <v>75</v>
      </c>
      <c r="J65" s="11"/>
      <c r="K65" s="11" t="s">
        <v>68</v>
      </c>
      <c r="L65" s="11"/>
      <c r="M65" s="12"/>
    </row>
    <row r="66" spans="1:13" ht="15" customHeight="1" x14ac:dyDescent="0.2">
      <c r="A66" s="2" t="s">
        <v>60</v>
      </c>
      <c r="B66" s="1">
        <v>100</v>
      </c>
      <c r="C66" s="3"/>
      <c r="D66" s="3"/>
      <c r="E66" s="2" t="s">
        <v>60</v>
      </c>
      <c r="F66" s="5">
        <v>1</v>
      </c>
      <c r="G66" s="4"/>
      <c r="I66" s="2"/>
      <c r="J66" s="3" t="s">
        <v>74</v>
      </c>
      <c r="K66" s="3"/>
      <c r="L66" s="3" t="s">
        <v>73</v>
      </c>
      <c r="M66" s="4"/>
    </row>
    <row r="67" spans="1:13" x14ac:dyDescent="0.2">
      <c r="A67" s="2" t="s">
        <v>61</v>
      </c>
      <c r="B67" s="1">
        <v>8</v>
      </c>
      <c r="C67" s="3"/>
      <c r="D67" s="3"/>
      <c r="E67" s="2" t="s">
        <v>61</v>
      </c>
      <c r="F67" s="5">
        <v>2</v>
      </c>
      <c r="G67" s="4"/>
      <c r="I67" s="2"/>
      <c r="J67" s="3" t="s">
        <v>72</v>
      </c>
      <c r="K67" s="3" t="s">
        <v>70</v>
      </c>
      <c r="L67" s="3" t="s">
        <v>10</v>
      </c>
      <c r="M67" s="4" t="s">
        <v>66</v>
      </c>
    </row>
    <row r="68" spans="1:13" x14ac:dyDescent="0.2">
      <c r="A68" s="2" t="s">
        <v>62</v>
      </c>
      <c r="B68" s="1">
        <v>0</v>
      </c>
      <c r="C68" s="3"/>
      <c r="D68" s="3"/>
      <c r="E68" s="2" t="s">
        <v>62</v>
      </c>
      <c r="F68" s="5">
        <v>3</v>
      </c>
      <c r="G68" s="4"/>
      <c r="I68" s="2" t="s">
        <v>13</v>
      </c>
      <c r="J68" s="5">
        <v>5000</v>
      </c>
      <c r="K68" s="3"/>
      <c r="L68" s="3">
        <f>(-J68/J69)</f>
        <v>500</v>
      </c>
      <c r="M68" s="4">
        <f>L68</f>
        <v>500</v>
      </c>
    </row>
    <row r="69" spans="1:13" x14ac:dyDescent="0.2">
      <c r="A69" s="2" t="s">
        <v>6</v>
      </c>
      <c r="B69" s="1">
        <v>20</v>
      </c>
      <c r="C69" s="3"/>
      <c r="D69" s="3"/>
      <c r="E69" s="2" t="s">
        <v>6</v>
      </c>
      <c r="F69" s="5">
        <v>4</v>
      </c>
      <c r="G69" s="4"/>
      <c r="I69" s="2" t="s">
        <v>14</v>
      </c>
      <c r="J69" s="5">
        <v>-10</v>
      </c>
      <c r="K69" s="5">
        <v>200</v>
      </c>
      <c r="L69" s="3">
        <f>1/J69</f>
        <v>-0.1</v>
      </c>
      <c r="M69" s="4">
        <f>L69*2</f>
        <v>-0.2</v>
      </c>
    </row>
    <row r="70" spans="1:13" ht="16" thickBot="1" x14ac:dyDescent="0.25">
      <c r="A70" s="7" t="s">
        <v>4</v>
      </c>
      <c r="B70" s="14">
        <f>0.5*(B66-B69)*(B67-B68)</f>
        <v>320</v>
      </c>
      <c r="C70" s="8"/>
      <c r="D70" s="8"/>
      <c r="E70" s="39" t="s">
        <v>63</v>
      </c>
      <c r="F70" s="8"/>
      <c r="G70" s="18">
        <f>0.5*((F66-F69)*F67)+(F68*F67)</f>
        <v>3</v>
      </c>
      <c r="I70" s="2" t="s">
        <v>72</v>
      </c>
      <c r="J70" s="3">
        <f>(K69-L68)/L69</f>
        <v>3000</v>
      </c>
      <c r="K70" s="3"/>
      <c r="L70" s="3"/>
      <c r="M70" s="4"/>
    </row>
    <row r="71" spans="1:13" x14ac:dyDescent="0.2">
      <c r="I71" s="2" t="s">
        <v>71</v>
      </c>
      <c r="J71" s="3">
        <f>K69</f>
        <v>200</v>
      </c>
      <c r="K71" s="3"/>
      <c r="L71" s="3"/>
      <c r="M71" s="4"/>
    </row>
    <row r="72" spans="1:13" x14ac:dyDescent="0.2">
      <c r="I72" s="2" t="s">
        <v>69</v>
      </c>
      <c r="J72" s="3">
        <f>(M68-J71)*(J70)*(0.5)</f>
        <v>450000</v>
      </c>
      <c r="K72" s="3"/>
      <c r="L72" s="3"/>
      <c r="M72" s="4"/>
    </row>
    <row r="73" spans="1:13" ht="16" thickBot="1" x14ac:dyDescent="0.25">
      <c r="I73" s="7" t="s">
        <v>4</v>
      </c>
      <c r="J73" s="14">
        <f>(J72+(J71*J70))-(J70*K69)</f>
        <v>450000</v>
      </c>
      <c r="K73" s="8"/>
      <c r="L73" s="8"/>
      <c r="M73" s="9"/>
    </row>
    <row r="74" spans="1:13" ht="16" thickBot="1" x14ac:dyDescent="0.25">
      <c r="A74" s="10" t="s">
        <v>67</v>
      </c>
      <c r="B74" s="11"/>
      <c r="C74" s="11" t="s">
        <v>68</v>
      </c>
      <c r="D74" s="11"/>
      <c r="E74" s="12"/>
    </row>
    <row r="75" spans="1:13" x14ac:dyDescent="0.2">
      <c r="A75" s="2"/>
      <c r="B75" s="3" t="s">
        <v>74</v>
      </c>
      <c r="C75" s="3"/>
      <c r="D75" s="3" t="s">
        <v>73</v>
      </c>
      <c r="E75" s="4"/>
      <c r="G75" s="10" t="s">
        <v>86</v>
      </c>
      <c r="H75" s="11"/>
      <c r="I75" s="11"/>
      <c r="J75" s="11"/>
      <c r="K75" s="11"/>
      <c r="L75" s="12"/>
    </row>
    <row r="76" spans="1:13" x14ac:dyDescent="0.2">
      <c r="A76" s="2"/>
      <c r="B76" s="3" t="s">
        <v>72</v>
      </c>
      <c r="C76" s="3" t="s">
        <v>70</v>
      </c>
      <c r="D76" s="3" t="s">
        <v>10</v>
      </c>
      <c r="E76" s="4" t="s">
        <v>66</v>
      </c>
      <c r="G76" s="2"/>
      <c r="H76" s="3" t="s">
        <v>87</v>
      </c>
      <c r="I76" s="3" t="s">
        <v>88</v>
      </c>
      <c r="J76" s="3" t="s">
        <v>89</v>
      </c>
      <c r="K76" s="3" t="s">
        <v>90</v>
      </c>
      <c r="L76" s="4"/>
    </row>
    <row r="77" spans="1:13" x14ac:dyDescent="0.2">
      <c r="A77" s="2" t="s">
        <v>13</v>
      </c>
      <c r="B77" s="5">
        <v>10000</v>
      </c>
      <c r="C77" s="5">
        <v>100</v>
      </c>
      <c r="D77" s="3">
        <f>(-B77/B78)</f>
        <v>200</v>
      </c>
      <c r="E77" s="4">
        <f>D77</f>
        <v>200</v>
      </c>
      <c r="G77" s="2"/>
      <c r="H77" s="5">
        <v>8</v>
      </c>
      <c r="I77" s="3">
        <v>100</v>
      </c>
      <c r="J77" s="3">
        <v>400</v>
      </c>
      <c r="K77" s="3">
        <v>300</v>
      </c>
      <c r="L77" s="4"/>
    </row>
    <row r="78" spans="1:13" x14ac:dyDescent="0.2">
      <c r="A78" s="2" t="s">
        <v>14</v>
      </c>
      <c r="B78" s="5">
        <v>-50</v>
      </c>
      <c r="D78" s="3">
        <f>1/B78</f>
        <v>-0.02</v>
      </c>
      <c r="E78" s="4">
        <f>D78*2</f>
        <v>-0.04</v>
      </c>
      <c r="G78" s="2" t="s">
        <v>91</v>
      </c>
      <c r="H78" s="5">
        <v>4</v>
      </c>
      <c r="I78" s="3"/>
      <c r="J78" s="3">
        <f>J77*H78</f>
        <v>1600</v>
      </c>
      <c r="K78" s="3"/>
      <c r="L78" s="4"/>
    </row>
    <row r="79" spans="1:13" x14ac:dyDescent="0.2">
      <c r="A79" s="2" t="s">
        <v>72</v>
      </c>
      <c r="B79" s="3">
        <f>(C77-D77)/D78</f>
        <v>5000</v>
      </c>
      <c r="C79" s="3"/>
      <c r="D79" s="3"/>
      <c r="E79" s="4"/>
      <c r="G79" s="2" t="s">
        <v>92</v>
      </c>
      <c r="H79" s="3">
        <f>H77-H78</f>
        <v>4</v>
      </c>
      <c r="I79" s="3"/>
      <c r="J79" s="3"/>
      <c r="K79" s="3">
        <f>K77*H79</f>
        <v>1200</v>
      </c>
      <c r="L79" s="4"/>
    </row>
    <row r="80" spans="1:13" x14ac:dyDescent="0.2">
      <c r="A80" s="2" t="s">
        <v>71</v>
      </c>
      <c r="B80" s="3">
        <f>C77</f>
        <v>100</v>
      </c>
      <c r="C80" s="3"/>
      <c r="D80" s="3"/>
      <c r="E80" s="4"/>
      <c r="G80" s="2"/>
      <c r="H80" s="3"/>
      <c r="I80" s="3"/>
      <c r="J80" s="3"/>
      <c r="K80" s="3" t="s">
        <v>93</v>
      </c>
      <c r="L80" s="45">
        <f>J78+K79</f>
        <v>2800</v>
      </c>
    </row>
    <row r="81" spans="1:12" x14ac:dyDescent="0.2">
      <c r="A81" s="2" t="s">
        <v>69</v>
      </c>
      <c r="B81" s="3">
        <f>(E77-B80)*(B79)*(0.5)</f>
        <v>250000</v>
      </c>
      <c r="C81" s="3"/>
      <c r="D81" s="3"/>
      <c r="E81" s="4"/>
      <c r="G81" s="2"/>
      <c r="H81" s="3"/>
      <c r="I81" s="3"/>
      <c r="J81" s="3"/>
      <c r="K81" s="3" t="s">
        <v>70</v>
      </c>
      <c r="L81" s="45">
        <f>I77*H77</f>
        <v>800</v>
      </c>
    </row>
    <row r="82" spans="1:12" ht="16" thickBot="1" x14ac:dyDescent="0.25">
      <c r="A82" s="7" t="s">
        <v>4</v>
      </c>
      <c r="B82" s="14">
        <f>(B81+(B80*B79))-(B79*C77)</f>
        <v>250000</v>
      </c>
      <c r="C82" s="8"/>
      <c r="D82" s="8"/>
      <c r="E82" s="9"/>
      <c r="G82" s="7"/>
      <c r="H82" s="8"/>
      <c r="I82" s="8"/>
      <c r="J82" s="8"/>
      <c r="K82" s="8" t="s">
        <v>4</v>
      </c>
      <c r="L82" s="46">
        <f>L80-L81</f>
        <v>2000</v>
      </c>
    </row>
    <row r="83" spans="1:12" ht="16" thickBot="1" x14ac:dyDescent="0.25"/>
    <row r="84" spans="1:12" x14ac:dyDescent="0.2">
      <c r="A84" s="10" t="s">
        <v>59</v>
      </c>
      <c r="B84" s="11"/>
      <c r="C84" s="11"/>
      <c r="D84" s="11"/>
      <c r="E84" s="11"/>
      <c r="F84" s="10" t="s">
        <v>79</v>
      </c>
      <c r="G84" s="11"/>
      <c r="H84" s="11"/>
      <c r="I84" s="11"/>
      <c r="J84" s="12"/>
    </row>
    <row r="85" spans="1:12" x14ac:dyDescent="0.2">
      <c r="A85" s="2"/>
      <c r="B85" s="3" t="s">
        <v>76</v>
      </c>
      <c r="C85" s="3" t="s">
        <v>77</v>
      </c>
      <c r="D85" s="3" t="s">
        <v>6</v>
      </c>
      <c r="E85" s="3" t="s">
        <v>10</v>
      </c>
      <c r="F85" s="2"/>
      <c r="G85" s="3" t="s">
        <v>76</v>
      </c>
      <c r="H85" s="3" t="s">
        <v>78</v>
      </c>
      <c r="I85" s="3" t="s">
        <v>6</v>
      </c>
      <c r="J85" s="4" t="s">
        <v>10</v>
      </c>
    </row>
    <row r="86" spans="1:12" x14ac:dyDescent="0.2">
      <c r="A86" s="2" t="s">
        <v>13</v>
      </c>
      <c r="B86" s="5">
        <v>400</v>
      </c>
      <c r="C86" s="5">
        <v>900</v>
      </c>
      <c r="D86" s="5">
        <v>50</v>
      </c>
      <c r="E86" s="3">
        <f>(C86/(-C87))</f>
        <v>450</v>
      </c>
      <c r="F86" s="2" t="s">
        <v>13</v>
      </c>
      <c r="G86" s="5">
        <v>400</v>
      </c>
      <c r="H86" s="5">
        <v>400</v>
      </c>
      <c r="I86" s="5">
        <v>50</v>
      </c>
      <c r="J86" s="4">
        <f>(H86/(-H87))</f>
        <v>300</v>
      </c>
    </row>
    <row r="87" spans="1:12" x14ac:dyDescent="0.2">
      <c r="A87" s="2" t="s">
        <v>14</v>
      </c>
      <c r="B87" s="3"/>
      <c r="C87" s="5">
        <v>-2</v>
      </c>
      <c r="D87" s="3"/>
      <c r="E87" s="3">
        <f>1/(C87)</f>
        <v>-0.5</v>
      </c>
      <c r="F87" s="2" t="s">
        <v>14</v>
      </c>
      <c r="G87" s="3"/>
      <c r="H87" s="5">
        <f>-4/3</f>
        <v>-1.3333333333333333</v>
      </c>
      <c r="I87" s="3"/>
      <c r="J87" s="4">
        <f>1/(H87)</f>
        <v>-0.75</v>
      </c>
    </row>
    <row r="88" spans="1:12" ht="16" thickBot="1" x14ac:dyDescent="0.25">
      <c r="A88" s="7"/>
      <c r="B88" s="8"/>
      <c r="C88" s="8"/>
      <c r="D88" s="8"/>
      <c r="E88" s="41">
        <f>E86+(E87*B86)</f>
        <v>250</v>
      </c>
      <c r="F88" s="7"/>
      <c r="G88" s="8"/>
      <c r="H88" s="8"/>
      <c r="I88" s="8"/>
      <c r="J88" s="40">
        <f>J86+(J87*G86)</f>
        <v>0</v>
      </c>
    </row>
    <row r="89" spans="1:12" ht="16" thickBot="1" x14ac:dyDescent="0.25"/>
    <row r="90" spans="1:12" x14ac:dyDescent="0.2">
      <c r="A90" s="10" t="s">
        <v>80</v>
      </c>
      <c r="B90" s="11"/>
      <c r="C90" s="11" t="s">
        <v>81</v>
      </c>
      <c r="D90" s="11"/>
      <c r="E90" s="11"/>
      <c r="F90" s="38"/>
      <c r="H90" s="10" t="s">
        <v>94</v>
      </c>
      <c r="I90" s="12"/>
    </row>
    <row r="91" spans="1:12" x14ac:dyDescent="0.2">
      <c r="A91" s="2"/>
      <c r="B91" s="3" t="s">
        <v>74</v>
      </c>
      <c r="C91" s="3" t="s">
        <v>82</v>
      </c>
      <c r="D91" s="3" t="s">
        <v>73</v>
      </c>
      <c r="E91" s="3"/>
      <c r="F91" s="4"/>
      <c r="H91" s="2"/>
      <c r="I91" s="4" t="s">
        <v>10</v>
      </c>
    </row>
    <row r="92" spans="1:12" x14ac:dyDescent="0.2">
      <c r="A92" s="2"/>
      <c r="B92" s="3" t="s">
        <v>72</v>
      </c>
      <c r="C92" s="3" t="s">
        <v>70</v>
      </c>
      <c r="D92" s="3" t="s">
        <v>10</v>
      </c>
      <c r="E92" s="3" t="s">
        <v>66</v>
      </c>
      <c r="F92" s="44" t="s">
        <v>6</v>
      </c>
      <c r="H92" s="2" t="s">
        <v>13</v>
      </c>
      <c r="I92" s="47">
        <v>500</v>
      </c>
    </row>
    <row r="93" spans="1:12" x14ac:dyDescent="0.2">
      <c r="A93" s="2" t="s">
        <v>13</v>
      </c>
      <c r="B93" s="21">
        <v>32</v>
      </c>
      <c r="C93" s="21">
        <v>1200</v>
      </c>
      <c r="D93" s="3">
        <f>(-B93/B94)</f>
        <v>640</v>
      </c>
      <c r="E93" s="3">
        <f>D93</f>
        <v>640</v>
      </c>
      <c r="F93" s="4">
        <f>C93-C93</f>
        <v>0</v>
      </c>
      <c r="H93" s="2" t="s">
        <v>14</v>
      </c>
      <c r="I93" s="47">
        <v>-10</v>
      </c>
    </row>
    <row r="94" spans="1:12" x14ac:dyDescent="0.2">
      <c r="A94" s="2" t="s">
        <v>14</v>
      </c>
      <c r="B94" s="21">
        <f>-1/20</f>
        <v>-0.05</v>
      </c>
      <c r="C94" s="5">
        <v>100</v>
      </c>
      <c r="D94" s="3">
        <f>1/B94</f>
        <v>-20</v>
      </c>
      <c r="E94" s="3">
        <f>D94*2</f>
        <v>-40</v>
      </c>
      <c r="F94" s="4">
        <f>C94</f>
        <v>100</v>
      </c>
      <c r="H94" s="2" t="s">
        <v>8</v>
      </c>
      <c r="I94" s="47">
        <v>100</v>
      </c>
    </row>
    <row r="95" spans="1:12" x14ac:dyDescent="0.2">
      <c r="A95" s="2" t="s">
        <v>85</v>
      </c>
      <c r="B95" s="13">
        <f>(F94-D93)/D94</f>
        <v>27</v>
      </c>
      <c r="C95" s="3"/>
      <c r="D95" s="3"/>
      <c r="E95" s="3"/>
      <c r="F95" s="4"/>
      <c r="H95" s="2"/>
      <c r="I95" s="4"/>
    </row>
    <row r="96" spans="1:12" x14ac:dyDescent="0.2">
      <c r="A96" s="2" t="s">
        <v>84</v>
      </c>
      <c r="B96" s="13">
        <f>F94</f>
        <v>100</v>
      </c>
      <c r="C96" s="3"/>
      <c r="D96" s="3"/>
      <c r="E96" s="3"/>
      <c r="F96" s="4"/>
      <c r="H96" s="2" t="s">
        <v>2</v>
      </c>
      <c r="I96" s="15">
        <f>((I94-I92)/(I93*2))</f>
        <v>20</v>
      </c>
    </row>
    <row r="97" spans="1:14" x14ac:dyDescent="0.2">
      <c r="A97" s="2" t="s">
        <v>83</v>
      </c>
      <c r="B97" s="13">
        <f>(0.5*(B95)*(E93-F94))+(F94*B95)</f>
        <v>9990</v>
      </c>
      <c r="C97" s="3"/>
      <c r="D97" s="3"/>
      <c r="E97" s="3"/>
      <c r="F97" s="4"/>
      <c r="H97" s="2" t="s">
        <v>10</v>
      </c>
      <c r="I97" s="15">
        <f>I92+(I93*(I96))</f>
        <v>300</v>
      </c>
    </row>
    <row r="98" spans="1:14" ht="16" thickBot="1" x14ac:dyDescent="0.25">
      <c r="A98" s="7" t="s">
        <v>4</v>
      </c>
      <c r="B98" s="14">
        <f>B97-(F94*B95)</f>
        <v>7290</v>
      </c>
      <c r="C98" s="8"/>
      <c r="D98" s="8"/>
      <c r="E98" s="8"/>
      <c r="F98" s="9"/>
      <c r="H98" s="7" t="s">
        <v>11</v>
      </c>
      <c r="I98" s="18">
        <f>(I97*I96)-(I94*I96)</f>
        <v>4000</v>
      </c>
    </row>
    <row r="99" spans="1:14" ht="16" thickBot="1" x14ac:dyDescent="0.25">
      <c r="H99" s="42"/>
      <c r="I99" s="42"/>
    </row>
    <row r="100" spans="1:14" x14ac:dyDescent="0.2">
      <c r="A100" s="10" t="s">
        <v>95</v>
      </c>
      <c r="B100" s="11"/>
      <c r="C100" s="11"/>
      <c r="D100" s="11"/>
      <c r="E100" s="11"/>
      <c r="F100" s="12"/>
      <c r="H100" s="10" t="s">
        <v>101</v>
      </c>
      <c r="I100" s="11"/>
      <c r="J100" s="11"/>
      <c r="K100" s="12"/>
    </row>
    <row r="101" spans="1:14" x14ac:dyDescent="0.2">
      <c r="A101" s="2"/>
      <c r="B101" s="3" t="s">
        <v>98</v>
      </c>
      <c r="C101" s="3"/>
      <c r="D101" s="3" t="s">
        <v>99</v>
      </c>
      <c r="E101" s="3"/>
      <c r="F101" s="4"/>
      <c r="H101" s="2"/>
      <c r="I101" s="3"/>
      <c r="J101" s="3" t="s">
        <v>96</v>
      </c>
      <c r="K101" s="4" t="s">
        <v>97</v>
      </c>
    </row>
    <row r="102" spans="1:14" x14ac:dyDescent="0.2">
      <c r="A102" s="2" t="s">
        <v>96</v>
      </c>
      <c r="B102" s="5">
        <v>400</v>
      </c>
      <c r="C102" s="5"/>
      <c r="D102" s="5">
        <v>1400</v>
      </c>
      <c r="E102" s="3"/>
      <c r="F102" s="4">
        <f>B102+D102</f>
        <v>1800</v>
      </c>
      <c r="H102" s="2"/>
      <c r="I102" s="3" t="s">
        <v>6</v>
      </c>
      <c r="J102" s="5">
        <v>60</v>
      </c>
      <c r="K102" s="6">
        <v>60</v>
      </c>
    </row>
    <row r="103" spans="1:14" x14ac:dyDescent="0.2">
      <c r="A103" s="2" t="s">
        <v>97</v>
      </c>
      <c r="B103" s="5">
        <v>300</v>
      </c>
      <c r="C103" s="5"/>
      <c r="D103" s="5">
        <v>2</v>
      </c>
      <c r="E103" s="3"/>
      <c r="F103" s="4">
        <f>B103+D103</f>
        <v>302</v>
      </c>
      <c r="H103" s="2"/>
      <c r="I103" s="3" t="s">
        <v>55</v>
      </c>
      <c r="J103" s="5">
        <v>-2</v>
      </c>
      <c r="K103" s="6">
        <v>-3</v>
      </c>
    </row>
    <row r="104" spans="1:14" ht="16" thickBot="1" x14ac:dyDescent="0.25">
      <c r="A104" s="2"/>
      <c r="B104" s="3"/>
      <c r="C104" s="3"/>
      <c r="D104" s="3"/>
      <c r="E104" s="3"/>
      <c r="F104" s="4"/>
      <c r="H104" s="7"/>
      <c r="I104" s="8" t="s">
        <v>5</v>
      </c>
      <c r="J104" s="14">
        <f>((J103)/(1+J103))*J102</f>
        <v>120</v>
      </c>
      <c r="K104" s="18">
        <f>((K103)/(1+K103))*K102</f>
        <v>90</v>
      </c>
    </row>
    <row r="105" spans="1:14" x14ac:dyDescent="0.2">
      <c r="A105" s="2"/>
      <c r="B105" s="3"/>
      <c r="C105" s="3" t="s">
        <v>100</v>
      </c>
      <c r="D105" s="3"/>
      <c r="E105" s="3"/>
      <c r="F105" s="15" cm="1">
        <f t="array" ref="F105">_xlfn.IFS(F102&lt;F103,F102,F103&lt;F102,F103)</f>
        <v>302</v>
      </c>
    </row>
    <row r="106" spans="1:14" ht="16" thickBot="1" x14ac:dyDescent="0.25">
      <c r="A106" s="7"/>
      <c r="B106" s="8"/>
      <c r="C106" s="8"/>
      <c r="D106" s="8"/>
      <c r="E106" s="8"/>
      <c r="F106" s="48" t="str" cm="1">
        <f t="array" ref="F106">_xlfn.IFS(F102&lt;F103,A102,F103&lt;F102,A103)</f>
        <v>Group 2</v>
      </c>
    </row>
    <row r="108" spans="1:14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 ht="16" thickBot="1" x14ac:dyDescent="0.25"/>
    <row r="110" spans="1:14" ht="16" thickBot="1" x14ac:dyDescent="0.25">
      <c r="A110" s="10" t="s">
        <v>102</v>
      </c>
      <c r="B110" s="11"/>
      <c r="C110" s="11"/>
      <c r="D110" s="12"/>
      <c r="F110" s="52" t="s">
        <v>103</v>
      </c>
      <c r="G110" s="53"/>
      <c r="H110" s="53"/>
      <c r="I110" s="53"/>
      <c r="J110" s="53"/>
      <c r="K110" s="53"/>
      <c r="L110" s="54"/>
    </row>
    <row r="111" spans="1:14" x14ac:dyDescent="0.2">
      <c r="A111" s="2"/>
      <c r="B111" s="3" t="s">
        <v>10</v>
      </c>
      <c r="C111" s="3" t="s">
        <v>6</v>
      </c>
      <c r="D111" s="4" t="s">
        <v>7</v>
      </c>
      <c r="F111" s="2"/>
      <c r="G111" s="3" t="s">
        <v>10</v>
      </c>
      <c r="H111" s="3" t="s">
        <v>104</v>
      </c>
      <c r="I111" s="43" t="s">
        <v>105</v>
      </c>
      <c r="J111" s="43" t="s">
        <v>106</v>
      </c>
      <c r="K111" s="3"/>
      <c r="L111" s="4"/>
    </row>
    <row r="112" spans="1:14" x14ac:dyDescent="0.2">
      <c r="A112" s="2" t="s">
        <v>13</v>
      </c>
      <c r="B112" s="21">
        <v>10000</v>
      </c>
      <c r="C112" s="21">
        <v>8000</v>
      </c>
      <c r="D112" s="4">
        <f>B112</f>
        <v>10000</v>
      </c>
      <c r="F112" s="2" t="s">
        <v>13</v>
      </c>
      <c r="G112" s="21">
        <v>400</v>
      </c>
      <c r="H112" s="21">
        <v>13</v>
      </c>
      <c r="I112" s="5">
        <v>3</v>
      </c>
      <c r="J112" s="3">
        <f>H112+I112</f>
        <v>16</v>
      </c>
      <c r="K112" s="3"/>
      <c r="L112" s="4"/>
    </row>
    <row r="113" spans="1:13" x14ac:dyDescent="0.2">
      <c r="A113" s="2" t="s">
        <v>14</v>
      </c>
      <c r="B113" s="21">
        <v>-250</v>
      </c>
      <c r="C113" s="3"/>
      <c r="D113" s="4">
        <f>B113*2</f>
        <v>-500</v>
      </c>
      <c r="F113" s="2" t="s">
        <v>14</v>
      </c>
      <c r="G113" s="21">
        <v>-4</v>
      </c>
      <c r="H113" s="3"/>
      <c r="I113" s="3"/>
      <c r="J113" s="3"/>
      <c r="K113" s="3"/>
      <c r="L113" s="4"/>
    </row>
    <row r="114" spans="1:13" x14ac:dyDescent="0.2">
      <c r="A114" s="2"/>
      <c r="B114" s="3"/>
      <c r="C114" s="3"/>
      <c r="D114" s="4"/>
      <c r="F114" s="2"/>
      <c r="G114" s="3"/>
      <c r="H114" s="3"/>
      <c r="I114" s="3"/>
      <c r="J114" s="3"/>
      <c r="K114" s="3"/>
      <c r="L114" s="4"/>
    </row>
    <row r="115" spans="1:13" ht="16" thickBot="1" x14ac:dyDescent="0.25">
      <c r="A115" s="16" t="s">
        <v>72</v>
      </c>
      <c r="B115" s="13">
        <f>(C112-B112)/D113</f>
        <v>4</v>
      </c>
      <c r="C115" s="3"/>
      <c r="D115" s="4"/>
      <c r="F115" s="7" t="s">
        <v>5</v>
      </c>
      <c r="G115" s="14">
        <f>G112/(J112-G113)</f>
        <v>20</v>
      </c>
      <c r="H115" s="8"/>
      <c r="I115" s="8"/>
      <c r="J115" s="8"/>
      <c r="K115" s="8"/>
      <c r="L115" s="9"/>
    </row>
    <row r="116" spans="1:13" ht="16" thickBot="1" x14ac:dyDescent="0.25">
      <c r="A116" s="16" t="s">
        <v>10</v>
      </c>
      <c r="B116" s="13">
        <f>B112+(B113*B115)</f>
        <v>9000</v>
      </c>
      <c r="C116" s="3"/>
      <c r="D116" s="4"/>
      <c r="F116" s="2"/>
      <c r="G116" s="3"/>
      <c r="H116" s="3"/>
      <c r="I116" s="3"/>
      <c r="J116" s="3"/>
      <c r="K116" s="3"/>
      <c r="L116" s="4"/>
    </row>
    <row r="117" spans="1:13" ht="16" thickBot="1" x14ac:dyDescent="0.25">
      <c r="A117" s="39" t="s">
        <v>4</v>
      </c>
      <c r="B117" s="14">
        <f>(B116*B115)-(B115*C112)</f>
        <v>4000</v>
      </c>
      <c r="C117" s="8"/>
      <c r="D117" s="9"/>
      <c r="F117" s="50" t="s">
        <v>107</v>
      </c>
      <c r="G117" s="51"/>
      <c r="H117" s="51"/>
      <c r="I117" s="51"/>
      <c r="J117" s="42"/>
      <c r="K117" s="42"/>
      <c r="L117" s="38"/>
    </row>
    <row r="118" spans="1:13" x14ac:dyDescent="0.2">
      <c r="A118" s="3"/>
      <c r="B118" s="3"/>
      <c r="C118" s="3"/>
      <c r="D118" s="3"/>
      <c r="F118" s="2"/>
      <c r="G118" s="3" t="s">
        <v>72</v>
      </c>
      <c r="H118" s="3" t="s">
        <v>104</v>
      </c>
      <c r="I118" s="43" t="s">
        <v>105</v>
      </c>
      <c r="J118" s="43" t="s">
        <v>106</v>
      </c>
      <c r="K118" s="3" t="s">
        <v>10</v>
      </c>
      <c r="L118" s="4" t="s">
        <v>66</v>
      </c>
      <c r="M118" s="43"/>
    </row>
    <row r="119" spans="1:13" x14ac:dyDescent="0.2">
      <c r="A119" s="3"/>
      <c r="F119" s="2" t="s">
        <v>13</v>
      </c>
      <c r="G119" s="21">
        <v>100</v>
      </c>
      <c r="H119" s="21">
        <v>13</v>
      </c>
      <c r="I119" s="5">
        <v>3</v>
      </c>
      <c r="J119" s="3">
        <f>H119+I119</f>
        <v>16</v>
      </c>
      <c r="K119" s="3">
        <f>(-G119/G120)</f>
        <v>400</v>
      </c>
      <c r="L119" s="4">
        <f>K119</f>
        <v>400</v>
      </c>
      <c r="M119" s="3"/>
    </row>
    <row r="120" spans="1:13" ht="16" thickBot="1" x14ac:dyDescent="0.25">
      <c r="F120" s="7" t="s">
        <v>14</v>
      </c>
      <c r="G120" s="49">
        <f>-1/4</f>
        <v>-0.25</v>
      </c>
      <c r="H120" s="8"/>
      <c r="I120" s="8"/>
      <c r="J120" s="8"/>
      <c r="K120" s="8">
        <f>1/G120</f>
        <v>-4</v>
      </c>
      <c r="L120" s="9">
        <f>K120*2</f>
        <v>-8</v>
      </c>
      <c r="M120" s="3"/>
    </row>
  </sheetData>
  <mergeCells count="4">
    <mergeCell ref="A37:A38"/>
    <mergeCell ref="C35:F35"/>
    <mergeCell ref="C36:D36"/>
    <mergeCell ref="E36:F36"/>
  </mergeCells>
  <conditionalFormatting sqref="C37">
    <cfRule type="expression" dxfId="7" priority="14">
      <formula>$C$37&gt;$C$38</formula>
    </cfRule>
  </conditionalFormatting>
  <conditionalFormatting sqref="C38">
    <cfRule type="expression" dxfId="6" priority="13">
      <formula>$C$38&gt;$C$37</formula>
    </cfRule>
  </conditionalFormatting>
  <conditionalFormatting sqref="E37">
    <cfRule type="expression" dxfId="5" priority="8">
      <formula>$E$37&gt;$E$38</formula>
    </cfRule>
  </conditionalFormatting>
  <conditionalFormatting sqref="E38">
    <cfRule type="expression" dxfId="4" priority="7">
      <formula>$E$38&gt;$E$37</formula>
    </cfRule>
  </conditionalFormatting>
  <conditionalFormatting sqref="F37">
    <cfRule type="expression" dxfId="3" priority="4">
      <formula>$F$37&gt;$D$37</formula>
    </cfRule>
  </conditionalFormatting>
  <conditionalFormatting sqref="D37">
    <cfRule type="expression" dxfId="2" priority="3">
      <formula>$D$37&gt;$F$37</formula>
    </cfRule>
  </conditionalFormatting>
  <conditionalFormatting sqref="D38">
    <cfRule type="expression" dxfId="1" priority="2">
      <formula>$D$38&gt;$F$38</formula>
    </cfRule>
  </conditionalFormatting>
  <conditionalFormatting sqref="F38">
    <cfRule type="expression" dxfId="0" priority="1">
      <formula>$F$38&gt;$D$38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Moralez, Norma</cp:lastModifiedBy>
  <dcterms:created xsi:type="dcterms:W3CDTF">2021-05-12T21:21:14Z</dcterms:created>
  <dcterms:modified xsi:type="dcterms:W3CDTF">2021-05-14T03:39:21Z</dcterms:modified>
</cp:coreProperties>
</file>